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lls.local\users$\Staff\heads\Desktop\Website\"/>
    </mc:Choice>
  </mc:AlternateContent>
  <bookViews>
    <workbookView xWindow="0" yWindow="0" windowWidth="28800" windowHeight="12435"/>
  </bookViews>
  <sheets>
    <sheet name="COVID Catchup Jan-22" sheetId="1" r:id="rId1"/>
  </sheets>
  <definedNames>
    <definedName name="_xlnm.Print_Area" localSheetId="0">'COVID Catchup Jan-22'!$A$2:$P$58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6" i="1" l="1"/>
  <c r="J54" i="1"/>
  <c r="J57" i="1" s="1"/>
  <c r="K52" i="1"/>
  <c r="K51" i="1"/>
  <c r="K50" i="1"/>
  <c r="K49" i="1"/>
  <c r="K47" i="1"/>
  <c r="K46" i="1"/>
  <c r="K45" i="1"/>
  <c r="K43" i="1"/>
  <c r="L43" i="1" s="1"/>
  <c r="K42" i="1"/>
  <c r="K41" i="1"/>
  <c r="L41" i="1" s="1"/>
  <c r="K39" i="1"/>
  <c r="K38" i="1"/>
  <c r="L38" i="1" s="1"/>
  <c r="K37" i="1"/>
  <c r="K35" i="1"/>
  <c r="L35" i="1" s="1"/>
  <c r="K34" i="1"/>
  <c r="K33" i="1"/>
  <c r="L33" i="1" s="1"/>
  <c r="K32" i="1"/>
  <c r="O19" i="1"/>
  <c r="N19" i="1"/>
  <c r="P19" i="1" s="1"/>
  <c r="O16" i="1"/>
  <c r="N16" i="1"/>
  <c r="M16" i="1"/>
  <c r="P16" i="1" s="1"/>
  <c r="H16" i="1"/>
  <c r="G11" i="1"/>
  <c r="H11" i="1" s="1"/>
  <c r="F11" i="1"/>
  <c r="H9" i="1"/>
  <c r="H8" i="1"/>
  <c r="L51" i="1" l="1"/>
  <c r="L46" i="1"/>
  <c r="L49" i="1"/>
  <c r="L52" i="1"/>
  <c r="L50" i="1"/>
  <c r="L47" i="1"/>
  <c r="L45" i="1"/>
  <c r="L28" i="1"/>
  <c r="L30" i="1"/>
  <c r="L29" i="1"/>
  <c r="L27" i="1"/>
  <c r="L26" i="1"/>
  <c r="L25" i="1"/>
  <c r="L42" i="1"/>
  <c r="L39" i="1"/>
  <c r="L37" i="1"/>
  <c r="L34" i="1"/>
  <c r="L32" i="1"/>
  <c r="L56" i="1" l="1"/>
  <c r="O56" i="1" s="1"/>
  <c r="L54" i="1"/>
  <c r="F17" i="1" l="1"/>
  <c r="F19" i="1" s="1"/>
  <c r="G17" i="1"/>
  <c r="L57" i="1"/>
  <c r="O57" i="1" s="1"/>
  <c r="G19" i="1" l="1"/>
  <c r="H17" i="1"/>
  <c r="H19" i="1"/>
</calcChain>
</file>

<file path=xl/sharedStrings.xml><?xml version="1.0" encoding="utf-8"?>
<sst xmlns="http://schemas.openxmlformats.org/spreadsheetml/2006/main" count="144" uniqueCount="49">
  <si>
    <t>COVID Catchup funding</t>
  </si>
  <si>
    <t>Financial Yr 2021/22</t>
  </si>
  <si>
    <t>Financial Yr 2022/23</t>
  </si>
  <si>
    <t>Academic Year 2021/22</t>
  </si>
  <si>
    <t>Conditions of grant</t>
  </si>
  <si>
    <t>COVID School-Led Tutoring Grant</t>
  </si>
  <si>
    <t>To tutor a minimum of 6 FSM children for 15 hours each.  Funded at 75% of estimated staff cost of £18ph.</t>
  </si>
  <si>
    <t>COVID Recovery Premium</t>
  </si>
  <si>
    <t>To spend for the purposes of the school for the educational benefit of pupils.</t>
  </si>
  <si>
    <t>TOTAL FUNDING</t>
  </si>
  <si>
    <t>basic</t>
  </si>
  <si>
    <t>Ers pension @ 28.4%</t>
  </si>
  <si>
    <t>Emplyers NI @ 13.8%</t>
  </si>
  <si>
    <t>Total per hour on cost</t>
  </si>
  <si>
    <t>Reading scheme books</t>
  </si>
  <si>
    <t>TA</t>
  </si>
  <si>
    <t>Tutoring from Jan - May 2022</t>
  </si>
  <si>
    <t>Ers pension @ 23.68%</t>
  </si>
  <si>
    <t>TOTAL SPEND</t>
  </si>
  <si>
    <t>Teacher</t>
  </si>
  <si>
    <t>Tutoring</t>
  </si>
  <si>
    <t>Staff ratio</t>
  </si>
  <si>
    <t>(all for 15 weeks)</t>
  </si>
  <si>
    <t>Staff role</t>
  </si>
  <si>
    <t>Total tutoring hours per pupil</t>
  </si>
  <si>
    <t>Total staff hours per pupil</t>
  </si>
  <si>
    <t>Tutoring cost</t>
  </si>
  <si>
    <t>FSM</t>
  </si>
  <si>
    <t>YrR Phonics</t>
  </si>
  <si>
    <t>1:1</t>
  </si>
  <si>
    <t>20min x 3days p/w</t>
  </si>
  <si>
    <t>Yr2  Phonics</t>
  </si>
  <si>
    <t>Yr2  Maths</t>
  </si>
  <si>
    <t>Yr3  Phonics</t>
  </si>
  <si>
    <t>12min x 5days p/w</t>
  </si>
  <si>
    <t>Yr3  Reading</t>
  </si>
  <si>
    <t>Yr3  Writing</t>
  </si>
  <si>
    <t>1:4</t>
  </si>
  <si>
    <t>20min x 1 day p/w</t>
  </si>
  <si>
    <t>teacher</t>
  </si>
  <si>
    <t>Yr4  Writing</t>
  </si>
  <si>
    <t>1:3</t>
  </si>
  <si>
    <t>Yr4  Maths</t>
  </si>
  <si>
    <t>School-Led Tutoring Grant</t>
  </si>
  <si>
    <t>Recovery Premium</t>
  </si>
  <si>
    <t>7*15hr + 3*20hr</t>
  </si>
  <si>
    <t>FSM pupils</t>
  </si>
  <si>
    <t>of which</t>
  </si>
  <si>
    <t>Other pupils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</si>
</sst>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£&quot;* #,##0.00_-;\-&quot;£&quot;* #,##0.00_-;_-&quot;£&quot;* &quot;-&quot;??_-;_-@_-"/>
    <numFmt numFmtId="164" formatCode="&quot;£&quot;#,##0"/>
  </numFmts>
  <fonts count="10" x14ac:knownFonts="1">
    <font>
      <sz val="11"/>
      <color theme="1"/>
      <name val="Arial"/>
      <family val="2"/>
    </font>
    <font>
      <b/>
      <sz val="22"/>
      <color theme="1"/>
      <name val="Arial"/>
      <family val="2"/>
    </font>
    <font>
      <i/>
      <sz val="11"/>
      <color theme="1"/>
      <name val="Arial"/>
      <family val="2"/>
    </font>
    <font>
      <sz val="11"/>
      <color indexed="8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8"/>
      <color theme="0" tint="-0.499984740745262"/>
      <name val="Arial"/>
      <family val="2"/>
    </font>
    <font>
      <i/>
      <sz val="8"/>
      <color theme="0" tint="-0.499984740745262"/>
      <name val="Arial"/>
      <family val="2"/>
    </font>
    <font>
      <b/>
      <sz val="8"/>
      <color theme="0" tint="-0.499984740745262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right" wrapText="1"/>
    </xf>
    <xf numFmtId="0" fontId="0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0" fillId="0" borderId="0" xfId="1" applyNumberFormat="1" applyFont="1"/>
    <xf numFmtId="1" fontId="0" fillId="0" borderId="0" xfId="0" applyNumberFormat="1" applyAlignment="1">
      <alignment horizontal="right"/>
    </xf>
    <xf numFmtId="164" fontId="0" fillId="0" borderId="1" xfId="0" applyNumberFormat="1" applyBorder="1"/>
    <xf numFmtId="0" fontId="0" fillId="0" borderId="0" xfId="0" applyFill="1"/>
    <xf numFmtId="0" fontId="4" fillId="0" borderId="0" xfId="0" applyFont="1"/>
    <xf numFmtId="0" fontId="5" fillId="0" borderId="0" xfId="0" applyFont="1"/>
    <xf numFmtId="164" fontId="5" fillId="0" borderId="2" xfId="0" applyNumberFormat="1" applyFont="1" applyBorder="1"/>
    <xf numFmtId="164" fontId="5" fillId="0" borderId="3" xfId="0" applyNumberFormat="1" applyFont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right" wrapText="1"/>
    </xf>
    <xf numFmtId="164" fontId="0" fillId="0" borderId="0" xfId="1" applyNumberFormat="1" applyFont="1" applyFill="1"/>
    <xf numFmtId="4" fontId="0" fillId="0" borderId="0" xfId="0" applyNumberFormat="1"/>
    <xf numFmtId="0" fontId="6" fillId="0" borderId="0" xfId="0" applyFont="1" applyAlignment="1">
      <alignment horizontal="right"/>
    </xf>
    <xf numFmtId="2" fontId="6" fillId="0" borderId="0" xfId="0" applyNumberFormat="1" applyFont="1"/>
    <xf numFmtId="0" fontId="6" fillId="0" borderId="0" xfId="0" applyFont="1"/>
    <xf numFmtId="2" fontId="8" fillId="0" borderId="0" xfId="0" applyNumberFormat="1" applyFont="1" applyFill="1"/>
    <xf numFmtId="0" fontId="2" fillId="0" borderId="0" xfId="0" applyFont="1" applyAlignment="1">
      <alignment horizontal="left" wrapText="1"/>
    </xf>
    <xf numFmtId="20" fontId="0" fillId="0" borderId="0" xfId="0" quotePrefix="1" applyNumberFormat="1" applyAlignment="1">
      <alignment horizontal="center"/>
    </xf>
    <xf numFmtId="2" fontId="0" fillId="0" borderId="0" xfId="0" applyNumberFormat="1"/>
    <xf numFmtId="0" fontId="0" fillId="2" borderId="0" xfId="0" applyFill="1"/>
    <xf numFmtId="2" fontId="0" fillId="2" borderId="0" xfId="0" applyNumberFormat="1" applyFill="1"/>
    <xf numFmtId="0" fontId="0" fillId="0" borderId="2" xfId="0" applyBorder="1"/>
    <xf numFmtId="2" fontId="0" fillId="0" borderId="2" xfId="0" applyNumberFormat="1" applyBorder="1"/>
    <xf numFmtId="0" fontId="9" fillId="0" borderId="0" xfId="0" applyFont="1" applyAlignment="1">
      <alignment horizontal="right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4" fillId="0" borderId="0" xfId="0" applyFont="1" applyAlignment="1">
      <alignment wrapText="1"/>
    </xf>
    <xf numFmtId="0" fontId="0" fillId="2" borderId="0" xfId="0" applyFont="1" applyFill="1"/>
    <xf numFmtId="164" fontId="0" fillId="2" borderId="0" xfId="1" applyNumberFormat="1" applyFont="1" applyFill="1"/>
    <xf numFmtId="164" fontId="0" fillId="0" borderId="0" xfId="0" applyNumberFormat="1"/>
    <xf numFmtId="0" fontId="0" fillId="0" borderId="0" xfId="0" applyFont="1"/>
    <xf numFmtId="1" fontId="0" fillId="0" borderId="0" xfId="0" applyNumberFormat="1" applyFont="1"/>
    <xf numFmtId="0" fontId="1" fillId="0" borderId="0" xfId="0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65"/>
  <sheetViews>
    <sheetView tabSelected="1" workbookViewId="0">
      <selection activeCell="C23" sqref="C23"/>
    </sheetView>
  </sheetViews>
  <sheetFormatPr defaultRowHeight="14.25" x14ac:dyDescent="0.2"/>
  <cols>
    <col min="3" max="3" width="7.5" customWidth="1"/>
    <col min="4" max="4" width="26.25" bestFit="1" customWidth="1"/>
    <col min="5" max="5" width="5.5" style="7" customWidth="1"/>
    <col min="6" max="6" width="16.5" customWidth="1"/>
    <col min="7" max="7" width="11.125" style="7" customWidth="1"/>
    <col min="8" max="8" width="12.5" style="7" customWidth="1"/>
    <col min="9" max="9" width="9.5" customWidth="1"/>
    <col min="10" max="10" width="13.5" customWidth="1"/>
    <col min="11" max="11" width="13.375" customWidth="1"/>
    <col min="12" max="12" width="11.875" customWidth="1"/>
    <col min="13" max="13" width="10.625" customWidth="1"/>
    <col min="14" max="14" width="10.25" customWidth="1"/>
    <col min="15" max="16" width="10.375" customWidth="1"/>
    <col min="17" max="17" width="12.25" bestFit="1" customWidth="1"/>
    <col min="19" max="19" width="13.375" customWidth="1"/>
  </cols>
  <sheetData>
    <row r="2" spans="2:17" ht="27.75" x14ac:dyDescent="0.4">
      <c r="B2" s="40" t="s">
        <v>0</v>
      </c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1"/>
    </row>
    <row r="6" spans="2:17" s="2" customFormat="1" ht="28.5" customHeight="1" x14ac:dyDescent="0.2">
      <c r="E6" s="3"/>
      <c r="F6" s="4" t="s">
        <v>1</v>
      </c>
      <c r="G6" s="4" t="s">
        <v>2</v>
      </c>
      <c r="H6" s="5" t="s">
        <v>3</v>
      </c>
      <c r="J6" s="2" t="s">
        <v>4</v>
      </c>
      <c r="K6" s="4"/>
    </row>
    <row r="7" spans="2:17" x14ac:dyDescent="0.2">
      <c r="C7" s="6"/>
      <c r="F7" s="8"/>
      <c r="G7" s="9"/>
      <c r="H7" s="10"/>
      <c r="K7" s="11"/>
    </row>
    <row r="8" spans="2:17" x14ac:dyDescent="0.2">
      <c r="D8" s="6" t="s">
        <v>5</v>
      </c>
      <c r="F8" s="8">
        <v>860.64</v>
      </c>
      <c r="G8" s="8">
        <v>354.36</v>
      </c>
      <c r="H8" s="10">
        <f>G8+F8</f>
        <v>1215</v>
      </c>
      <c r="J8" s="12" t="s">
        <v>6</v>
      </c>
      <c r="K8" s="11"/>
    </row>
    <row r="9" spans="2:17" x14ac:dyDescent="0.2">
      <c r="D9" s="6" t="s">
        <v>7</v>
      </c>
      <c r="F9" s="8">
        <v>1000</v>
      </c>
      <c r="G9" s="8">
        <v>1000</v>
      </c>
      <c r="H9" s="10">
        <f>G9+F9</f>
        <v>2000</v>
      </c>
      <c r="J9" s="12" t="s">
        <v>8</v>
      </c>
      <c r="K9" s="11"/>
    </row>
    <row r="10" spans="2:17" x14ac:dyDescent="0.2">
      <c r="G10" s="8"/>
      <c r="H10" s="10"/>
    </row>
    <row r="11" spans="2:17" ht="15.75" thickBot="1" x14ac:dyDescent="0.3">
      <c r="D11" s="13" t="s">
        <v>9</v>
      </c>
      <c r="F11" s="14">
        <f>SUM(F8:F10)</f>
        <v>1860.6399999999999</v>
      </c>
      <c r="G11" s="14">
        <f>SUM(G8:G10)</f>
        <v>1354.3600000000001</v>
      </c>
      <c r="H11" s="15">
        <f>F11+G11</f>
        <v>3215</v>
      </c>
    </row>
    <row r="12" spans="2:17" x14ac:dyDescent="0.2">
      <c r="G12"/>
      <c r="H12"/>
    </row>
    <row r="13" spans="2:17" x14ac:dyDescent="0.2">
      <c r="G13"/>
      <c r="H13"/>
    </row>
    <row r="14" spans="2:17" ht="28.5" x14ac:dyDescent="0.2">
      <c r="F14" s="4" t="s">
        <v>1</v>
      </c>
      <c r="G14" s="4" t="s">
        <v>2</v>
      </c>
      <c r="H14" s="5" t="s">
        <v>3</v>
      </c>
    </row>
    <row r="15" spans="2:17" ht="22.5" x14ac:dyDescent="0.2">
      <c r="F15" s="4"/>
      <c r="G15" s="4"/>
      <c r="H15" s="5"/>
      <c r="L15" s="16"/>
      <c r="M15" s="17" t="s">
        <v>10</v>
      </c>
      <c r="N15" s="17" t="s">
        <v>11</v>
      </c>
      <c r="O15" s="17" t="s">
        <v>12</v>
      </c>
      <c r="P15" s="17" t="s">
        <v>13</v>
      </c>
    </row>
    <row r="16" spans="2:17" x14ac:dyDescent="0.2">
      <c r="D16" t="s">
        <v>14</v>
      </c>
      <c r="F16" s="18">
        <v>1184</v>
      </c>
      <c r="G16" s="18"/>
      <c r="H16" s="10">
        <f>G16+F16</f>
        <v>1184</v>
      </c>
      <c r="K16" s="19"/>
      <c r="L16" s="20" t="s">
        <v>15</v>
      </c>
      <c r="M16" s="21">
        <f>9.25*1.02</f>
        <v>9.4350000000000005</v>
      </c>
      <c r="N16" s="22">
        <f>M16*28.4%</f>
        <v>2.6795399999999998</v>
      </c>
      <c r="O16" s="22">
        <f>M16*13.8%</f>
        <v>1.3020300000000002</v>
      </c>
      <c r="P16" s="23">
        <f>M16+N16+O16</f>
        <v>13.41657</v>
      </c>
    </row>
    <row r="17" spans="2:18" x14ac:dyDescent="0.2">
      <c r="D17" t="s">
        <v>16</v>
      </c>
      <c r="F17" s="8">
        <f>L54/15*3</f>
        <v>478.35368400000004</v>
      </c>
      <c r="G17" s="18">
        <f>L54/15*12</f>
        <v>1913.4147360000002</v>
      </c>
      <c r="H17" s="10">
        <f>G17+F17</f>
        <v>2391.7684200000003</v>
      </c>
      <c r="K17" s="19"/>
      <c r="L17" s="20"/>
      <c r="M17" s="22"/>
      <c r="N17" s="22"/>
      <c r="O17" s="22"/>
      <c r="P17" s="21"/>
    </row>
    <row r="18" spans="2:18" ht="22.5" x14ac:dyDescent="0.2">
      <c r="F18" s="8"/>
      <c r="G18" s="18"/>
      <c r="H18" s="10"/>
      <c r="L18" s="20"/>
      <c r="M18" s="17" t="s">
        <v>10</v>
      </c>
      <c r="N18" s="17" t="s">
        <v>17</v>
      </c>
      <c r="O18" s="17" t="s">
        <v>12</v>
      </c>
      <c r="P18" s="17" t="s">
        <v>13</v>
      </c>
    </row>
    <row r="19" spans="2:18" ht="15.75" thickBot="1" x14ac:dyDescent="0.3">
      <c r="D19" s="13" t="s">
        <v>18</v>
      </c>
      <c r="F19" s="14">
        <f>SUM(F16:F18)</f>
        <v>1662.3536840000002</v>
      </c>
      <c r="G19" s="14">
        <f>SUM(G16:G18)</f>
        <v>1913.4147360000002</v>
      </c>
      <c r="H19" s="15">
        <f>F19+G19</f>
        <v>3575.7684200000003</v>
      </c>
      <c r="L19" s="20" t="s">
        <v>19</v>
      </c>
      <c r="M19" s="21">
        <v>37.909999999999997</v>
      </c>
      <c r="N19" s="22">
        <f>M19*23.68%</f>
        <v>8.9770880000000002</v>
      </c>
      <c r="O19" s="22">
        <f>M19*13.8%</f>
        <v>5.2315800000000001</v>
      </c>
      <c r="P19" s="23">
        <f>M19+N19+O19</f>
        <v>52.118668</v>
      </c>
    </row>
    <row r="20" spans="2:18" x14ac:dyDescent="0.2">
      <c r="F20" s="8"/>
      <c r="G20"/>
      <c r="H20"/>
    </row>
    <row r="21" spans="2:18" x14ac:dyDescent="0.2">
      <c r="F21" s="8"/>
      <c r="G21"/>
      <c r="H21"/>
    </row>
    <row r="23" spans="2:18" ht="28.5" x14ac:dyDescent="0.2">
      <c r="C23" s="24"/>
      <c r="D23" s="24" t="s">
        <v>20</v>
      </c>
      <c r="E23" s="3" t="s">
        <v>21</v>
      </c>
      <c r="F23" t="s">
        <v>22</v>
      </c>
      <c r="G23" s="3"/>
      <c r="H23" s="3" t="s">
        <v>23</v>
      </c>
      <c r="I23" s="4"/>
      <c r="J23" s="4" t="s">
        <v>24</v>
      </c>
      <c r="K23" s="4" t="s">
        <v>25</v>
      </c>
      <c r="L23" s="4" t="s">
        <v>26</v>
      </c>
      <c r="M23" s="4"/>
    </row>
    <row r="25" spans="2:18" x14ac:dyDescent="0.2">
      <c r="B25" s="11" t="s">
        <v>27</v>
      </c>
      <c r="C25" s="11"/>
      <c r="D25" t="s">
        <v>28</v>
      </c>
      <c r="E25" s="25" t="s">
        <v>29</v>
      </c>
      <c r="F25" t="s">
        <v>30</v>
      </c>
      <c r="H25" t="s">
        <v>15</v>
      </c>
      <c r="I25" s="26"/>
      <c r="J25" s="27">
        <v>15</v>
      </c>
      <c r="K25">
        <v>15</v>
      </c>
      <c r="L25" s="28">
        <f t="shared" ref="L25:L30" si="0">K25*$P$16</f>
        <v>201.24854999999999</v>
      </c>
    </row>
    <row r="26" spans="2:18" x14ac:dyDescent="0.2">
      <c r="B26" s="11" t="s">
        <v>27</v>
      </c>
      <c r="C26" s="11"/>
      <c r="D26" t="s">
        <v>31</v>
      </c>
      <c r="E26" s="25" t="s">
        <v>29</v>
      </c>
      <c r="F26" t="s">
        <v>30</v>
      </c>
      <c r="H26" t="s">
        <v>15</v>
      </c>
      <c r="I26" s="26"/>
      <c r="J26" s="27">
        <v>15</v>
      </c>
      <c r="K26">
        <v>15</v>
      </c>
      <c r="L26" s="28">
        <f t="shared" si="0"/>
        <v>201.24854999999999</v>
      </c>
      <c r="N26" s="26"/>
      <c r="O26" s="8"/>
      <c r="P26" s="8"/>
      <c r="R26" s="8"/>
    </row>
    <row r="27" spans="2:18" x14ac:dyDescent="0.2">
      <c r="B27" s="11" t="s">
        <v>27</v>
      </c>
      <c r="C27" s="11"/>
      <c r="D27" t="s">
        <v>32</v>
      </c>
      <c r="E27" s="25" t="s">
        <v>29</v>
      </c>
      <c r="F27" t="s">
        <v>30</v>
      </c>
      <c r="H27" t="s">
        <v>15</v>
      </c>
      <c r="I27" s="26"/>
      <c r="J27" s="27">
        <v>15</v>
      </c>
      <c r="K27">
        <v>15</v>
      </c>
      <c r="L27" s="28">
        <f t="shared" si="0"/>
        <v>201.24854999999999</v>
      </c>
    </row>
    <row r="28" spans="2:18" x14ac:dyDescent="0.2">
      <c r="B28" s="11" t="s">
        <v>27</v>
      </c>
      <c r="C28" s="11"/>
      <c r="D28" t="s">
        <v>33</v>
      </c>
      <c r="E28" s="25" t="s">
        <v>29</v>
      </c>
      <c r="F28" t="s">
        <v>34</v>
      </c>
      <c r="H28" t="s">
        <v>15</v>
      </c>
      <c r="I28" s="26"/>
      <c r="J28" s="27">
        <v>15</v>
      </c>
      <c r="K28">
        <v>15</v>
      </c>
      <c r="L28" s="28">
        <f t="shared" si="0"/>
        <v>201.24854999999999</v>
      </c>
    </row>
    <row r="29" spans="2:18" x14ac:dyDescent="0.2">
      <c r="B29" s="11" t="s">
        <v>27</v>
      </c>
      <c r="C29" s="11"/>
      <c r="D29" t="s">
        <v>33</v>
      </c>
      <c r="E29" s="25" t="s">
        <v>29</v>
      </c>
      <c r="F29" t="s">
        <v>34</v>
      </c>
      <c r="H29" t="s">
        <v>15</v>
      </c>
      <c r="I29" s="26"/>
      <c r="J29" s="27">
        <v>15</v>
      </c>
      <c r="K29">
        <v>15</v>
      </c>
      <c r="L29" s="28">
        <f t="shared" si="0"/>
        <v>201.24854999999999</v>
      </c>
    </row>
    <row r="30" spans="2:18" x14ac:dyDescent="0.2">
      <c r="B30" s="11" t="s">
        <v>27</v>
      </c>
      <c r="C30" s="11"/>
      <c r="D30" t="s">
        <v>35</v>
      </c>
      <c r="E30" s="25" t="s">
        <v>29</v>
      </c>
      <c r="F30" t="s">
        <v>34</v>
      </c>
      <c r="H30" t="s">
        <v>15</v>
      </c>
      <c r="I30" s="26"/>
      <c r="J30" s="27">
        <v>15</v>
      </c>
      <c r="K30">
        <v>15</v>
      </c>
      <c r="L30" s="28">
        <f t="shared" si="0"/>
        <v>201.24854999999999</v>
      </c>
    </row>
    <row r="31" spans="2:18" x14ac:dyDescent="0.2">
      <c r="B31" s="11"/>
      <c r="C31" s="11"/>
      <c r="E31" s="25"/>
      <c r="H31"/>
    </row>
    <row r="32" spans="2:18" x14ac:dyDescent="0.2">
      <c r="B32" s="11"/>
      <c r="C32" s="11"/>
      <c r="D32" t="s">
        <v>36</v>
      </c>
      <c r="E32" s="25" t="s">
        <v>37</v>
      </c>
      <c r="F32" t="s">
        <v>38</v>
      </c>
      <c r="H32" t="s">
        <v>39</v>
      </c>
      <c r="I32" s="26"/>
      <c r="J32">
        <v>5</v>
      </c>
      <c r="K32">
        <f>+J32/4</f>
        <v>1.25</v>
      </c>
      <c r="L32" s="26">
        <f>K32*$P$19</f>
        <v>65.148335000000003</v>
      </c>
    </row>
    <row r="33" spans="2:12" x14ac:dyDescent="0.2">
      <c r="B33" s="11" t="s">
        <v>27</v>
      </c>
      <c r="C33" s="11"/>
      <c r="D33" t="s">
        <v>36</v>
      </c>
      <c r="E33" s="25" t="s">
        <v>37</v>
      </c>
      <c r="F33" t="s">
        <v>38</v>
      </c>
      <c r="H33" t="s">
        <v>39</v>
      </c>
      <c r="J33" s="27">
        <v>5</v>
      </c>
      <c r="K33">
        <f>+J33/4</f>
        <v>1.25</v>
      </c>
      <c r="L33" s="28">
        <f>K33*$P$19</f>
        <v>65.148335000000003</v>
      </c>
    </row>
    <row r="34" spans="2:12" x14ac:dyDescent="0.2">
      <c r="B34" s="11"/>
      <c r="C34" s="11"/>
      <c r="D34" t="s">
        <v>36</v>
      </c>
      <c r="E34" s="25" t="s">
        <v>37</v>
      </c>
      <c r="F34" t="s">
        <v>38</v>
      </c>
      <c r="H34" t="s">
        <v>39</v>
      </c>
      <c r="J34">
        <v>5</v>
      </c>
      <c r="K34">
        <f>+J34/4</f>
        <v>1.25</v>
      </c>
      <c r="L34" s="26">
        <f>K34*$P$19</f>
        <v>65.148335000000003</v>
      </c>
    </row>
    <row r="35" spans="2:12" x14ac:dyDescent="0.2">
      <c r="B35" s="11"/>
      <c r="C35" s="11"/>
      <c r="D35" t="s">
        <v>36</v>
      </c>
      <c r="E35" s="25" t="s">
        <v>37</v>
      </c>
      <c r="F35" t="s">
        <v>38</v>
      </c>
      <c r="H35" t="s">
        <v>39</v>
      </c>
      <c r="J35">
        <v>5</v>
      </c>
      <c r="K35">
        <f>+J35/4</f>
        <v>1.25</v>
      </c>
      <c r="L35" s="26">
        <f>K35*$P$19</f>
        <v>65.148335000000003</v>
      </c>
    </row>
    <row r="36" spans="2:12" x14ac:dyDescent="0.2">
      <c r="B36" s="11"/>
      <c r="C36" s="11"/>
      <c r="E36" s="25"/>
      <c r="H36"/>
    </row>
    <row r="37" spans="2:12" x14ac:dyDescent="0.2">
      <c r="B37" s="11"/>
      <c r="C37" s="11"/>
      <c r="D37" t="s">
        <v>40</v>
      </c>
      <c r="E37" s="25" t="s">
        <v>41</v>
      </c>
      <c r="F37" t="s">
        <v>38</v>
      </c>
      <c r="H37" t="s">
        <v>39</v>
      </c>
      <c r="I37" s="26"/>
      <c r="J37">
        <v>5</v>
      </c>
      <c r="K37" s="26">
        <f>+J37/3</f>
        <v>1.6666666666666667</v>
      </c>
      <c r="L37" s="26">
        <f>K37*$P$19</f>
        <v>86.864446666666666</v>
      </c>
    </row>
    <row r="38" spans="2:12" x14ac:dyDescent="0.2">
      <c r="B38" s="11" t="s">
        <v>27</v>
      </c>
      <c r="C38" s="11"/>
      <c r="D38" t="s">
        <v>40</v>
      </c>
      <c r="E38" s="25" t="s">
        <v>41</v>
      </c>
      <c r="F38" t="s">
        <v>38</v>
      </c>
      <c r="H38" t="s">
        <v>39</v>
      </c>
      <c r="J38" s="27">
        <v>5</v>
      </c>
      <c r="K38" s="26">
        <f>+J38/3</f>
        <v>1.6666666666666667</v>
      </c>
      <c r="L38" s="28">
        <f>K38*$P$19</f>
        <v>86.864446666666666</v>
      </c>
    </row>
    <row r="39" spans="2:12" x14ac:dyDescent="0.2">
      <c r="B39" s="11" t="s">
        <v>27</v>
      </c>
      <c r="C39" s="11"/>
      <c r="D39" t="s">
        <v>40</v>
      </c>
      <c r="E39" s="25" t="s">
        <v>41</v>
      </c>
      <c r="F39" t="s">
        <v>38</v>
      </c>
      <c r="H39" t="s">
        <v>39</v>
      </c>
      <c r="J39" s="27">
        <v>5</v>
      </c>
      <c r="K39" s="26">
        <f>+J39/3</f>
        <v>1.6666666666666667</v>
      </c>
      <c r="L39" s="28">
        <f>K39*$P$19</f>
        <v>86.864446666666666</v>
      </c>
    </row>
    <row r="40" spans="2:12" x14ac:dyDescent="0.2">
      <c r="B40" s="11"/>
      <c r="C40" s="11"/>
      <c r="E40" s="25"/>
      <c r="H40"/>
    </row>
    <row r="41" spans="2:12" x14ac:dyDescent="0.2">
      <c r="B41" s="11"/>
      <c r="C41" s="11"/>
      <c r="D41" t="s">
        <v>40</v>
      </c>
      <c r="E41" s="25" t="s">
        <v>41</v>
      </c>
      <c r="F41" t="s">
        <v>38</v>
      </c>
      <c r="H41" t="s">
        <v>39</v>
      </c>
      <c r="I41" s="26"/>
      <c r="J41">
        <v>5</v>
      </c>
      <c r="K41" s="26">
        <f>+J41/3</f>
        <v>1.6666666666666667</v>
      </c>
      <c r="L41" s="26">
        <f>K41*$P$19</f>
        <v>86.864446666666666</v>
      </c>
    </row>
    <row r="42" spans="2:12" x14ac:dyDescent="0.2">
      <c r="B42" s="11"/>
      <c r="C42" s="11"/>
      <c r="D42" t="s">
        <v>40</v>
      </c>
      <c r="E42" s="25" t="s">
        <v>41</v>
      </c>
      <c r="F42" t="s">
        <v>38</v>
      </c>
      <c r="H42" t="s">
        <v>39</v>
      </c>
      <c r="J42">
        <v>5</v>
      </c>
      <c r="K42" s="26">
        <f>+J42/3</f>
        <v>1.6666666666666667</v>
      </c>
      <c r="L42" s="26">
        <f>K42*$P$19</f>
        <v>86.864446666666666</v>
      </c>
    </row>
    <row r="43" spans="2:12" x14ac:dyDescent="0.2">
      <c r="B43" s="11"/>
      <c r="C43" s="11"/>
      <c r="D43" t="s">
        <v>40</v>
      </c>
      <c r="E43" s="25" t="s">
        <v>41</v>
      </c>
      <c r="F43" t="s">
        <v>38</v>
      </c>
      <c r="H43" t="s">
        <v>39</v>
      </c>
      <c r="J43">
        <v>5</v>
      </c>
      <c r="K43" s="26">
        <f>+J43/3</f>
        <v>1.6666666666666667</v>
      </c>
      <c r="L43" s="26">
        <f>K43*$P$19</f>
        <v>86.864446666666666</v>
      </c>
    </row>
    <row r="44" spans="2:12" x14ac:dyDescent="0.2">
      <c r="B44" s="11"/>
      <c r="C44" s="11"/>
      <c r="H44"/>
    </row>
    <row r="45" spans="2:12" x14ac:dyDescent="0.2">
      <c r="B45" s="11"/>
      <c r="C45" s="11"/>
      <c r="D45" t="s">
        <v>42</v>
      </c>
      <c r="E45" s="25" t="s">
        <v>41</v>
      </c>
      <c r="F45" t="s">
        <v>30</v>
      </c>
      <c r="H45" t="s">
        <v>15</v>
      </c>
      <c r="J45">
        <v>15</v>
      </c>
      <c r="K45" s="26">
        <f>+J45/3</f>
        <v>5</v>
      </c>
      <c r="L45" s="26">
        <f>K45*$P$16</f>
        <v>67.082850000000008</v>
      </c>
    </row>
    <row r="46" spans="2:12" x14ac:dyDescent="0.2">
      <c r="B46" s="11" t="s">
        <v>27</v>
      </c>
      <c r="C46" s="11"/>
      <c r="D46" t="s">
        <v>42</v>
      </c>
      <c r="E46" s="25" t="s">
        <v>41</v>
      </c>
      <c r="F46" t="s">
        <v>30</v>
      </c>
      <c r="H46" t="s">
        <v>15</v>
      </c>
      <c r="J46" s="27">
        <v>15</v>
      </c>
      <c r="K46" s="26">
        <f>+J46/3</f>
        <v>5</v>
      </c>
      <c r="L46" s="28">
        <f>K46*$P$16</f>
        <v>67.082850000000008</v>
      </c>
    </row>
    <row r="47" spans="2:12" x14ac:dyDescent="0.2">
      <c r="B47" s="11"/>
      <c r="C47" s="11"/>
      <c r="D47" t="s">
        <v>42</v>
      </c>
      <c r="E47" s="25" t="s">
        <v>41</v>
      </c>
      <c r="F47" t="s">
        <v>30</v>
      </c>
      <c r="H47" t="s">
        <v>15</v>
      </c>
      <c r="J47">
        <v>15</v>
      </c>
      <c r="K47" s="26">
        <f>+J47/3</f>
        <v>5</v>
      </c>
      <c r="L47" s="26">
        <f>K47*$P$16</f>
        <v>67.082850000000008</v>
      </c>
    </row>
    <row r="48" spans="2:12" x14ac:dyDescent="0.2">
      <c r="B48" s="11"/>
      <c r="C48" s="11"/>
    </row>
    <row r="49" spans="2:15" x14ac:dyDescent="0.2">
      <c r="B49" s="11" t="s">
        <v>27</v>
      </c>
      <c r="C49" s="11"/>
      <c r="D49" t="s">
        <v>42</v>
      </c>
      <c r="E49" s="25" t="s">
        <v>37</v>
      </c>
      <c r="F49" t="s">
        <v>30</v>
      </c>
      <c r="H49" t="s">
        <v>15</v>
      </c>
      <c r="J49" s="27">
        <v>15</v>
      </c>
      <c r="K49" s="26">
        <f>+J49/4</f>
        <v>3.75</v>
      </c>
      <c r="L49" s="28">
        <f>K49*$P$16</f>
        <v>50.312137499999999</v>
      </c>
    </row>
    <row r="50" spans="2:15" x14ac:dyDescent="0.2">
      <c r="B50" s="11" t="s">
        <v>27</v>
      </c>
      <c r="C50" s="11"/>
      <c r="D50" t="s">
        <v>42</v>
      </c>
      <c r="E50" s="25" t="s">
        <v>37</v>
      </c>
      <c r="F50" t="s">
        <v>30</v>
      </c>
      <c r="H50" t="s">
        <v>15</v>
      </c>
      <c r="J50" s="27">
        <v>15</v>
      </c>
      <c r="K50" s="26">
        <f t="shared" ref="K50:K52" si="1">+J50/4</f>
        <v>3.75</v>
      </c>
      <c r="L50" s="28">
        <f>K50*$P$16</f>
        <v>50.312137499999999</v>
      </c>
    </row>
    <row r="51" spans="2:15" x14ac:dyDescent="0.2">
      <c r="B51" s="11" t="s">
        <v>27</v>
      </c>
      <c r="C51" s="11"/>
      <c r="D51" t="s">
        <v>42</v>
      </c>
      <c r="E51" s="25" t="s">
        <v>37</v>
      </c>
      <c r="F51" t="s">
        <v>30</v>
      </c>
      <c r="H51" t="s">
        <v>15</v>
      </c>
      <c r="J51" s="27">
        <v>15</v>
      </c>
      <c r="K51" s="26">
        <f>+J51/4</f>
        <v>3.75</v>
      </c>
      <c r="L51" s="28">
        <f>K51*$P$16</f>
        <v>50.312137499999999</v>
      </c>
    </row>
    <row r="52" spans="2:15" x14ac:dyDescent="0.2">
      <c r="B52" s="11"/>
      <c r="C52" s="11"/>
      <c r="D52" t="s">
        <v>42</v>
      </c>
      <c r="E52" s="25" t="s">
        <v>37</v>
      </c>
      <c r="F52" t="s">
        <v>30</v>
      </c>
      <c r="H52" t="s">
        <v>15</v>
      </c>
      <c r="J52">
        <v>15</v>
      </c>
      <c r="K52" s="26">
        <f t="shared" si="1"/>
        <v>3.75</v>
      </c>
      <c r="L52" s="26">
        <f>K52*$P$16</f>
        <v>50.312137499999999</v>
      </c>
    </row>
    <row r="53" spans="2:15" x14ac:dyDescent="0.2">
      <c r="E53" s="25"/>
    </row>
    <row r="54" spans="2:15" ht="15" thickBot="1" x14ac:dyDescent="0.25">
      <c r="J54" s="29">
        <f>SUM(J25:J52)</f>
        <v>245</v>
      </c>
      <c r="L54" s="30">
        <f>SUM(L25:L52)</f>
        <v>2391.7684200000003</v>
      </c>
    </row>
    <row r="55" spans="2:15" ht="22.5" x14ac:dyDescent="0.2">
      <c r="N55" s="31" t="s">
        <v>43</v>
      </c>
      <c r="O55" s="31" t="s">
        <v>44</v>
      </c>
    </row>
    <row r="56" spans="2:15" x14ac:dyDescent="0.2">
      <c r="G56" s="32"/>
      <c r="H56" s="33" t="s">
        <v>45</v>
      </c>
      <c r="I56" s="34" t="s">
        <v>46</v>
      </c>
      <c r="J56" s="35">
        <f>J25+J26+J27+J28+J29+J30+J33+J38+J39+J46+J49+J50+J51</f>
        <v>165</v>
      </c>
      <c r="L56" s="36">
        <f>L25+L26+L27+L28+L29+L30+L33+L38+L39+L46+L49+L50+L51</f>
        <v>1664.3877908333336</v>
      </c>
      <c r="M56" t="s">
        <v>47</v>
      </c>
      <c r="N56" s="8">
        <v>1215</v>
      </c>
      <c r="O56" s="8">
        <f>L56-N56</f>
        <v>449.38779083333361</v>
      </c>
    </row>
    <row r="57" spans="2:15" x14ac:dyDescent="0.2">
      <c r="I57" s="12" t="s">
        <v>48</v>
      </c>
      <c r="J57">
        <f>J54-J56</f>
        <v>80</v>
      </c>
      <c r="L57" s="8">
        <f>L54-L56</f>
        <v>727.38062916666672</v>
      </c>
      <c r="N57" s="8">
        <v>0</v>
      </c>
      <c r="O57" s="8">
        <f>L57</f>
        <v>727.38062916666672</v>
      </c>
    </row>
    <row r="59" spans="2:15" x14ac:dyDescent="0.2">
      <c r="M59" s="37"/>
    </row>
    <row r="61" spans="2:15" x14ac:dyDescent="0.2">
      <c r="I61" s="34"/>
      <c r="J61" s="38"/>
      <c r="L61" s="39"/>
    </row>
    <row r="62" spans="2:15" x14ac:dyDescent="0.2">
      <c r="I62" s="12"/>
      <c r="J62" s="38"/>
      <c r="L62" s="39"/>
    </row>
    <row r="63" spans="2:15" x14ac:dyDescent="0.2">
      <c r="J63" s="38"/>
      <c r="L63" s="39"/>
    </row>
    <row r="64" spans="2:15" x14ac:dyDescent="0.2">
      <c r="J64" s="38"/>
      <c r="L64" s="39"/>
    </row>
    <row r="65" spans="10:12" x14ac:dyDescent="0.2">
      <c r="J65" s="38"/>
      <c r="L65" s="39"/>
    </row>
  </sheetData>
  <mergeCells count="1">
    <mergeCell ref="B2:P2"/>
  </mergeCells>
  <pageMargins left="0.70866141732283472" right="0.70866141732283472" top="0.55118110236220474" bottom="0.35433070866141736" header="0.31496062992125984" footer="0.31496062992125984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Catchup Jan-22</vt:lpstr>
      <vt:lpstr>'COVID Catchup Jan-22'!Print_Area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Julie-Anne Devereux</dc:creator>
  <cp:lastModifiedBy>Head Teacher</cp:lastModifiedBy>
  <dcterms:created xsi:type="dcterms:W3CDTF">2022-02-11T10:30:47Z</dcterms:created>
  <dcterms:modified xsi:type="dcterms:W3CDTF">2022-02-11T10:38:56Z</dcterms:modified>
</cp:coreProperties>
</file>