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lls.local\users$\Staff\heads\My Documents\Headteacher current\Covid 2021-2022\"/>
    </mc:Choice>
  </mc:AlternateContent>
  <bookViews>
    <workbookView xWindow="0" yWindow="0" windowWidth="21480" windowHeight="8205"/>
  </bookViews>
  <sheets>
    <sheet name="COVID Catchup" sheetId="1" r:id="rId1"/>
  </sheets>
  <definedNames>
    <definedName name="_xlnm.Print_Area" localSheetId="0">'COVID Catchup'!$B$2:$M$34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4" i="1" l="1"/>
  <c r="M31" i="1"/>
  <c r="F6" i="1"/>
  <c r="G6" i="1" s="1"/>
  <c r="G7" i="1" s="1"/>
  <c r="G8" i="1" s="1"/>
  <c r="F7" i="1"/>
  <c r="F8" i="1"/>
  <c r="K9" i="1"/>
  <c r="L9" i="1"/>
  <c r="M9" i="1" s="1"/>
  <c r="K17" i="1"/>
  <c r="L17" i="1"/>
  <c r="M17" i="1"/>
  <c r="F22" i="1"/>
  <c r="H22" i="1" s="1"/>
  <c r="J22" i="1" s="1"/>
  <c r="G22" i="1"/>
  <c r="F23" i="1"/>
  <c r="G23" i="1"/>
  <c r="H23" i="1"/>
  <c r="J23" i="1" s="1"/>
  <c r="F24" i="1"/>
  <c r="H24" i="1" s="1"/>
  <c r="J24" i="1" s="1"/>
  <c r="G24" i="1"/>
  <c r="F30" i="1"/>
  <c r="G30" i="1"/>
  <c r="H30" i="1"/>
  <c r="J30" i="1"/>
  <c r="K30" i="1" s="1"/>
  <c r="K31" i="1" s="1"/>
  <c r="L31" i="1"/>
  <c r="K24" i="1" l="1"/>
  <c r="L24" i="1"/>
  <c r="K23" i="1"/>
  <c r="L23" i="1"/>
  <c r="K22" i="1"/>
  <c r="K25" i="1" s="1"/>
  <c r="K34" i="1" s="1"/>
  <c r="L22" i="1"/>
  <c r="L25" i="1" s="1"/>
  <c r="M34" i="1" l="1"/>
  <c r="M25" i="1"/>
</calcChain>
</file>

<file path=xl/sharedStrings.xml><?xml version="1.0" encoding="utf-8"?>
<sst xmlns="http://schemas.openxmlformats.org/spreadsheetml/2006/main" count="51" uniqueCount="37">
  <si>
    <t>TOTAL SPEND</t>
  </si>
  <si>
    <t>3hrs x 2 days</t>
  </si>
  <si>
    <t>KS1 teacher</t>
  </si>
  <si>
    <t>cost per week</t>
  </si>
  <si>
    <t>hours per week</t>
  </si>
  <si>
    <t>Total per hour on cost</t>
  </si>
  <si>
    <t>Emplyers NI @ 13.8%</t>
  </si>
  <si>
    <t>Ers pension @ 23.68%</t>
  </si>
  <si>
    <t>basic</t>
  </si>
  <si>
    <t>1hr x 4 days</t>
  </si>
  <si>
    <t>KS2 Maths intervention</t>
  </si>
  <si>
    <t>2hrs x 2 days</t>
  </si>
  <si>
    <t>KS2 English intervention</t>
  </si>
  <si>
    <t>1hr x 3 days</t>
  </si>
  <si>
    <t>EY "Lift Off to Language"</t>
  </si>
  <si>
    <t>(21 weeks)</t>
  </si>
  <si>
    <t>(31 weeks)</t>
  </si>
  <si>
    <t>Academic Year 2020/21</t>
  </si>
  <si>
    <t>Financial Yr 2021/22</t>
  </si>
  <si>
    <t>Financial Yr 2020/21</t>
  </si>
  <si>
    <t>Ers pension @ 27.4%</t>
  </si>
  <si>
    <t>"Assessing Primary Writing" resource</t>
  </si>
  <si>
    <t>Central Beds Council</t>
  </si>
  <si>
    <t>"Spelling Shed" spelling resource</t>
  </si>
  <si>
    <t>Ed Shed</t>
  </si>
  <si>
    <t>"Num Bots" maths resource</t>
  </si>
  <si>
    <t>Maths Circle Ltd</t>
  </si>
  <si>
    <t>TOTAL FUNDING</t>
  </si>
  <si>
    <t>Summer term</t>
  </si>
  <si>
    <t>Spring term</t>
  </si>
  <si>
    <t>Autumn term</t>
  </si>
  <si>
    <t>payment for the term</t>
  </si>
  <si>
    <t>full funding at £80 per pupil</t>
  </si>
  <si>
    <t>Final eligible pupils</t>
  </si>
  <si>
    <t>Provisional eligible pupils</t>
  </si>
  <si>
    <t>COVID Catchup Premium</t>
  </si>
  <si>
    <t>(12 weeks)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</si>
</sst>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£&quot;* #,##0.00_-;\-&quot;£&quot;* #,##0.00_-;_-&quot;£&quot;* &quot;-&quot;??_-;_-@_-"/>
    <numFmt numFmtId="164" formatCode="&quot;£&quot;#,##0"/>
  </numFmts>
  <fonts count="6" x14ac:knownFonts="1">
    <font>
      <sz val="11"/>
      <color theme="1"/>
      <name val="Arial"/>
      <family val="2"/>
    </font>
    <font>
      <sz val="11"/>
      <color indexed="8"/>
      <name val="Arial"/>
      <family val="2"/>
    </font>
    <font>
      <b/>
      <sz val="11"/>
      <color theme="1"/>
      <name val="Arial"/>
      <family val="2"/>
    </font>
    <font>
      <i/>
      <sz val="11"/>
      <color theme="1"/>
      <name val="Arial"/>
      <family val="2"/>
    </font>
    <font>
      <i/>
      <sz val="9"/>
      <color theme="1"/>
      <name val="Arial"/>
      <family val="2"/>
    </font>
    <font>
      <b/>
      <sz val="2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">
    <xf numFmtId="0" fontId="0" fillId="0" borderId="0" xfId="0"/>
    <xf numFmtId="164" fontId="0" fillId="0" borderId="0" xfId="1" applyNumberFormat="1" applyFont="1"/>
    <xf numFmtId="2" fontId="0" fillId="0" borderId="0" xfId="0" applyNumberFormat="1"/>
    <xf numFmtId="164" fontId="2" fillId="0" borderId="1" xfId="0" applyNumberFormat="1" applyFont="1" applyBorder="1"/>
    <xf numFmtId="164" fontId="2" fillId="0" borderId="2" xfId="0" applyNumberFormat="1" applyFont="1" applyBorder="1"/>
    <xf numFmtId="0" fontId="2" fillId="0" borderId="0" xfId="0" applyFont="1"/>
    <xf numFmtId="164" fontId="0" fillId="0" borderId="2" xfId="0" applyNumberFormat="1" applyBorder="1"/>
    <xf numFmtId="0" fontId="3" fillId="0" borderId="0" xfId="0" applyFont="1"/>
    <xf numFmtId="0" fontId="3" fillId="0" borderId="0" xfId="0" applyFont="1" applyAlignment="1">
      <alignment horizontal="right" wrapText="1"/>
    </xf>
    <xf numFmtId="164" fontId="0" fillId="0" borderId="1" xfId="0" applyNumberFormat="1" applyFont="1" applyBorder="1"/>
    <xf numFmtId="0" fontId="4" fillId="0" borderId="0" xfId="0" applyFont="1" applyAlignment="1">
      <alignment horizontal="right"/>
    </xf>
    <xf numFmtId="0" fontId="0" fillId="0" borderId="0" xfId="0" applyAlignment="1">
      <alignment horizontal="right" wrapText="1"/>
    </xf>
    <xf numFmtId="0" fontId="0" fillId="0" borderId="0" xfId="0" applyAlignment="1">
      <alignment horizontal="right"/>
    </xf>
    <xf numFmtId="0" fontId="3" fillId="0" borderId="0" xfId="0" applyFont="1" applyAlignment="1">
      <alignment wrapText="1"/>
    </xf>
    <xf numFmtId="0" fontId="5" fillId="0" borderId="0" xfId="0" applyFont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N38"/>
  <sheetViews>
    <sheetView tabSelected="1" workbookViewId="0">
      <selection activeCell="D30" sqref="D30"/>
    </sheetView>
  </sheetViews>
  <sheetFormatPr defaultRowHeight="14.25" x14ac:dyDescent="0.2"/>
  <cols>
    <col min="2" max="2" width="20.875" bestFit="1" customWidth="1"/>
    <col min="3" max="3" width="12.875" customWidth="1"/>
    <col min="4" max="4" width="11.125" customWidth="1"/>
    <col min="5" max="5" width="5.5" bestFit="1" customWidth="1"/>
    <col min="6" max="6" width="11.625" customWidth="1"/>
    <col min="7" max="7" width="13.375" customWidth="1"/>
    <col min="8" max="8" width="11.125" customWidth="1"/>
    <col min="11" max="12" width="10.375" customWidth="1"/>
    <col min="13" max="13" width="12.25" bestFit="1" customWidth="1"/>
  </cols>
  <sheetData>
    <row r="2" spans="2:13" ht="27.75" x14ac:dyDescent="0.4">
      <c r="B2" s="14" t="s">
        <v>35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</row>
    <row r="5" spans="2:13" s="13" customFormat="1" ht="28.5" customHeight="1" x14ac:dyDescent="0.2">
      <c r="C5" s="8" t="s">
        <v>34</v>
      </c>
      <c r="D5" s="8" t="s">
        <v>33</v>
      </c>
      <c r="E5" s="8"/>
      <c r="F5" s="8" t="s">
        <v>32</v>
      </c>
      <c r="G5" s="8" t="s">
        <v>31</v>
      </c>
      <c r="K5" s="8" t="s">
        <v>19</v>
      </c>
      <c r="L5" s="8" t="s">
        <v>18</v>
      </c>
      <c r="M5" s="8" t="s">
        <v>17</v>
      </c>
    </row>
    <row r="6" spans="2:13" x14ac:dyDescent="0.2">
      <c r="B6" t="s">
        <v>30</v>
      </c>
      <c r="C6">
        <v>178</v>
      </c>
      <c r="F6">
        <f>80*C6</f>
        <v>14240</v>
      </c>
      <c r="G6">
        <f>F6*0.25</f>
        <v>3560</v>
      </c>
      <c r="K6" s="1">
        <v>3560</v>
      </c>
      <c r="L6" s="12"/>
    </row>
    <row r="7" spans="2:13" x14ac:dyDescent="0.2">
      <c r="B7" t="s">
        <v>29</v>
      </c>
      <c r="D7">
        <v>158</v>
      </c>
      <c r="F7">
        <f>80*D7</f>
        <v>12640</v>
      </c>
      <c r="G7">
        <f>(F7-G6)/2</f>
        <v>4540</v>
      </c>
      <c r="K7" s="1">
        <v>4540</v>
      </c>
      <c r="L7" s="12"/>
    </row>
    <row r="8" spans="2:13" x14ac:dyDescent="0.2">
      <c r="B8" t="s">
        <v>28</v>
      </c>
      <c r="D8">
        <v>158</v>
      </c>
      <c r="F8">
        <f>80*D8</f>
        <v>12640</v>
      </c>
      <c r="G8">
        <f>G7</f>
        <v>4540</v>
      </c>
      <c r="L8" s="1">
        <v>4540</v>
      </c>
    </row>
    <row r="9" spans="2:13" ht="15.75" thickBot="1" x14ac:dyDescent="0.3">
      <c r="I9" s="5" t="s">
        <v>27</v>
      </c>
      <c r="K9" s="4">
        <f>SUM(K6:K8)</f>
        <v>8100</v>
      </c>
      <c r="L9" s="4">
        <f>SUM(L6:L8)</f>
        <v>4540</v>
      </c>
      <c r="M9" s="3">
        <f>K9+L9</f>
        <v>12640</v>
      </c>
    </row>
    <row r="13" spans="2:13" ht="28.5" x14ac:dyDescent="0.2">
      <c r="K13" s="8" t="s">
        <v>19</v>
      </c>
      <c r="L13" s="8" t="s">
        <v>18</v>
      </c>
      <c r="M13" s="8" t="s">
        <v>17</v>
      </c>
    </row>
    <row r="14" spans="2:13" x14ac:dyDescent="0.2">
      <c r="B14" t="s">
        <v>26</v>
      </c>
      <c r="C14" t="s">
        <v>25</v>
      </c>
      <c r="K14" s="1">
        <v>53</v>
      </c>
    </row>
    <row r="15" spans="2:13" x14ac:dyDescent="0.2">
      <c r="B15" t="s">
        <v>24</v>
      </c>
      <c r="C15" t="s">
        <v>23</v>
      </c>
      <c r="K15" s="1">
        <v>135</v>
      </c>
    </row>
    <row r="16" spans="2:13" x14ac:dyDescent="0.2">
      <c r="B16" t="s">
        <v>22</v>
      </c>
      <c r="C16" t="s">
        <v>21</v>
      </c>
      <c r="K16" s="1">
        <v>318</v>
      </c>
    </row>
    <row r="17" spans="2:14" ht="15" thickBot="1" x14ac:dyDescent="0.25">
      <c r="K17" s="6">
        <f>SUM(K14:K16)</f>
        <v>506</v>
      </c>
      <c r="L17" s="6">
        <f>SUM(L14:L16)</f>
        <v>0</v>
      </c>
      <c r="M17" s="9">
        <f>K17+L17</f>
        <v>506</v>
      </c>
    </row>
    <row r="18" spans="2:14" x14ac:dyDescent="0.2">
      <c r="K18" s="1"/>
    </row>
    <row r="20" spans="2:14" s="11" customFormat="1" ht="28.5" customHeight="1" x14ac:dyDescent="0.2">
      <c r="E20" s="8" t="s">
        <v>8</v>
      </c>
      <c r="F20" s="8" t="s">
        <v>20</v>
      </c>
      <c r="G20" s="8" t="s">
        <v>6</v>
      </c>
      <c r="H20" s="8" t="s">
        <v>5</v>
      </c>
      <c r="I20" s="8" t="s">
        <v>4</v>
      </c>
      <c r="J20" s="8" t="s">
        <v>3</v>
      </c>
      <c r="K20" s="8" t="s">
        <v>19</v>
      </c>
      <c r="L20" s="8" t="s">
        <v>18</v>
      </c>
      <c r="M20" s="8" t="s">
        <v>17</v>
      </c>
    </row>
    <row r="21" spans="2:14" x14ac:dyDescent="0.2">
      <c r="K21" s="10" t="s">
        <v>16</v>
      </c>
      <c r="L21" s="10" t="s">
        <v>15</v>
      </c>
    </row>
    <row r="22" spans="2:14" x14ac:dyDescent="0.2">
      <c r="B22" t="s">
        <v>14</v>
      </c>
      <c r="C22" t="s">
        <v>13</v>
      </c>
      <c r="E22">
        <v>9.25</v>
      </c>
      <c r="F22">
        <f>E22*27.4%</f>
        <v>2.5344999999999995</v>
      </c>
      <c r="G22">
        <f>E22*13.8%</f>
        <v>1.2765000000000002</v>
      </c>
      <c r="H22" s="2">
        <f>E22+F22+G22</f>
        <v>13.061</v>
      </c>
      <c r="I22">
        <v>3</v>
      </c>
      <c r="J22" s="2">
        <f>H22*I22</f>
        <v>39.183</v>
      </c>
      <c r="K22" s="1">
        <f>J22*31</f>
        <v>1214.673</v>
      </c>
      <c r="L22" s="1">
        <f>J22*21</f>
        <v>822.84299999999996</v>
      </c>
    </row>
    <row r="23" spans="2:14" x14ac:dyDescent="0.2">
      <c r="B23" t="s">
        <v>12</v>
      </c>
      <c r="C23" t="s">
        <v>11</v>
      </c>
      <c r="E23">
        <v>9.25</v>
      </c>
      <c r="F23">
        <f>E23*27.4%</f>
        <v>2.5344999999999995</v>
      </c>
      <c r="G23">
        <f>E23*13.8%</f>
        <v>1.2765000000000002</v>
      </c>
      <c r="H23" s="2">
        <f>E23+F23+G23</f>
        <v>13.061</v>
      </c>
      <c r="I23">
        <v>4</v>
      </c>
      <c r="J23" s="2">
        <f>H23*I23</f>
        <v>52.244</v>
      </c>
      <c r="K23" s="1">
        <f>J23*31</f>
        <v>1619.5640000000001</v>
      </c>
      <c r="L23" s="1">
        <f>J23*21</f>
        <v>1097.124</v>
      </c>
    </row>
    <row r="24" spans="2:14" x14ac:dyDescent="0.2">
      <c r="B24" t="s">
        <v>10</v>
      </c>
      <c r="C24" t="s">
        <v>9</v>
      </c>
      <c r="E24" s="2">
        <v>12.2</v>
      </c>
      <c r="F24">
        <f>E24*27.4%</f>
        <v>3.3427999999999995</v>
      </c>
      <c r="G24">
        <f>E24*13.8%</f>
        <v>1.6836</v>
      </c>
      <c r="H24" s="2">
        <f>E24+F24+G24</f>
        <v>17.226399999999998</v>
      </c>
      <c r="I24">
        <v>4</v>
      </c>
      <c r="J24" s="2">
        <f>H24*I24</f>
        <v>68.905599999999993</v>
      </c>
      <c r="K24" s="1">
        <f>J24*31</f>
        <v>2136.0735999999997</v>
      </c>
      <c r="L24" s="1">
        <f>J24*21</f>
        <v>1447.0175999999999</v>
      </c>
    </row>
    <row r="25" spans="2:14" ht="15" thickBot="1" x14ac:dyDescent="0.25">
      <c r="K25" s="6">
        <f>SUM(K22:K24)</f>
        <v>4970.3105999999998</v>
      </c>
      <c r="L25" s="6">
        <f>SUM(L22:L24)</f>
        <v>3366.9845999999998</v>
      </c>
      <c r="M25" s="9">
        <f>K25+L25</f>
        <v>8337.2952000000005</v>
      </c>
    </row>
    <row r="28" spans="2:14" s="7" customFormat="1" ht="28.5" customHeight="1" x14ac:dyDescent="0.2">
      <c r="E28" s="8" t="s">
        <v>8</v>
      </c>
      <c r="F28" s="8" t="s">
        <v>7</v>
      </c>
      <c r="G28" s="8" t="s">
        <v>6</v>
      </c>
      <c r="H28" s="8" t="s">
        <v>5</v>
      </c>
      <c r="I28" s="8" t="s">
        <v>4</v>
      </c>
      <c r="J28" s="8" t="s">
        <v>3</v>
      </c>
      <c r="K28" s="8" t="s">
        <v>19</v>
      </c>
      <c r="L28" s="8" t="s">
        <v>18</v>
      </c>
      <c r="M28" s="8" t="s">
        <v>17</v>
      </c>
      <c r="N28"/>
    </row>
    <row r="29" spans="2:14" x14ac:dyDescent="0.2">
      <c r="K29" s="10" t="s">
        <v>36</v>
      </c>
    </row>
    <row r="30" spans="2:14" x14ac:dyDescent="0.2">
      <c r="B30" t="s">
        <v>2</v>
      </c>
      <c r="C30" t="s">
        <v>1</v>
      </c>
      <c r="E30" s="2">
        <v>38.619999999999997</v>
      </c>
      <c r="F30">
        <f>E30*23.68%</f>
        <v>9.1452159999999996</v>
      </c>
      <c r="G30">
        <f>E30*13.8%</f>
        <v>5.3295599999999999</v>
      </c>
      <c r="H30" s="2">
        <f>E30+F30+G30</f>
        <v>53.094775999999996</v>
      </c>
      <c r="I30">
        <v>6</v>
      </c>
      <c r="J30" s="2">
        <f>H30*I30</f>
        <v>318.56865599999998</v>
      </c>
      <c r="K30" s="1">
        <f>J30*12</f>
        <v>3822.8238719999999</v>
      </c>
      <c r="L30" s="1"/>
    </row>
    <row r="31" spans="2:14" ht="15" thickBot="1" x14ac:dyDescent="0.25">
      <c r="K31" s="6">
        <f>SUM(K30:K30)</f>
        <v>3822.8238719999999</v>
      </c>
      <c r="L31" s="6">
        <f>SUM(L30:L30)</f>
        <v>0</v>
      </c>
      <c r="M31" s="9">
        <f>K31+L31</f>
        <v>3822.8238719999999</v>
      </c>
    </row>
    <row r="34" spans="5:14" ht="15.75" thickBot="1" x14ac:dyDescent="0.3">
      <c r="I34" s="5" t="s">
        <v>0</v>
      </c>
      <c r="K34" s="4">
        <f>K31+K25+K17</f>
        <v>9299.1344719999997</v>
      </c>
      <c r="L34" s="4">
        <f>L31+L25+L17</f>
        <v>3366.9845999999998</v>
      </c>
      <c r="M34" s="3">
        <f>K34+L34</f>
        <v>12666.119072</v>
      </c>
    </row>
    <row r="38" spans="5:14" x14ac:dyDescent="0.2">
      <c r="E38" s="2"/>
      <c r="H38" s="2"/>
      <c r="J38" s="2"/>
      <c r="K38" s="1"/>
      <c r="L38" s="1"/>
      <c r="N38" s="1"/>
    </row>
  </sheetData>
  <mergeCells count="1">
    <mergeCell ref="B2:M2"/>
  </mergeCells>
  <pageMargins left="0.70866141732283472" right="0.70866141732283472" top="0.74803149606299213" bottom="0.74803149606299213" header="0.31496062992125984" footer="0.31496062992125984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COVID Catchup</vt:lpstr>
      <vt:lpstr>'COVID Catchup'!Print_Area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Julie-Anne Devereux</dc:creator>
  <cp:lastModifiedBy>Head Teacher</cp:lastModifiedBy>
  <cp:lastPrinted>2020-10-20T11:18:23Z</cp:lastPrinted>
  <dcterms:created xsi:type="dcterms:W3CDTF">2020-10-20T11:12:09Z</dcterms:created>
  <dcterms:modified xsi:type="dcterms:W3CDTF">2021-11-09T13:59:22Z</dcterms:modified>
</cp:coreProperties>
</file>